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-2025" sheetId="1" r:id="rId5"/>
  </sheets>
  <definedNames/>
  <calcPr/>
</workbook>
</file>

<file path=xl/sharedStrings.xml><?xml version="1.0" encoding="utf-8"?>
<sst xmlns="http://schemas.openxmlformats.org/spreadsheetml/2006/main" count="65" uniqueCount="25">
  <si>
    <t xml:space="preserve"> </t>
  </si>
  <si>
    <t>September</t>
  </si>
  <si>
    <t>October</t>
  </si>
  <si>
    <t>November</t>
  </si>
  <si>
    <t>Dectmber</t>
  </si>
  <si>
    <t>January</t>
  </si>
  <si>
    <t>February</t>
  </si>
  <si>
    <t>Marth</t>
  </si>
  <si>
    <t>April</t>
  </si>
  <si>
    <t>May</t>
  </si>
  <si>
    <t>June</t>
  </si>
  <si>
    <t>Jule</t>
  </si>
  <si>
    <t>August</t>
  </si>
  <si>
    <t>December</t>
  </si>
  <si>
    <t>Income</t>
  </si>
  <si>
    <t>Plan</t>
  </si>
  <si>
    <t>Fact</t>
  </si>
  <si>
    <t>Apartments</t>
  </si>
  <si>
    <t>Room occupancy by guests</t>
  </si>
  <si>
    <t>Avarage Price</t>
  </si>
  <si>
    <t>Apartments with a roof terrace</t>
  </si>
  <si>
    <t>Villa</t>
  </si>
  <si>
    <t>Total</t>
  </si>
  <si>
    <t>Ocupancy</t>
  </si>
  <si>
    <t>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</si>
</sst>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-409]#,##0"/>
    <numFmt numFmtId="165" formatCode="[$$]#,##0.00"/>
    <numFmt numFmtId="166" formatCode="[$$-409]#,##0.0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b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Alignment="1" applyBorder="1" applyFont="1">
      <alignment horizontal="center" readingOrder="0"/>
    </xf>
    <xf borderId="3" fillId="0" fontId="3" numFmtId="0" xfId="0" applyBorder="1" applyFont="1"/>
    <xf borderId="4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readingOrder="0"/>
    </xf>
    <xf borderId="4" fillId="0" fontId="4" numFmtId="164" xfId="0" applyAlignment="1" applyBorder="1" applyFont="1" applyNumberFormat="1">
      <alignment vertical="bottom"/>
    </xf>
    <xf borderId="5" fillId="0" fontId="1" numFmtId="165" xfId="0" applyAlignment="1" applyBorder="1" applyFont="1" applyNumberFormat="1">
      <alignment readingOrder="0"/>
    </xf>
    <xf borderId="6" fillId="0" fontId="1" numFmtId="165" xfId="0" applyAlignment="1" applyBorder="1" applyFont="1" applyNumberFormat="1">
      <alignment readingOrder="0"/>
    </xf>
    <xf borderId="4" fillId="2" fontId="5" numFmtId="0" xfId="0" applyAlignment="1" applyBorder="1" applyFill="1" applyFont="1">
      <alignment vertical="bottom"/>
    </xf>
    <xf borderId="5" fillId="0" fontId="1" numFmtId="9" xfId="0" applyAlignment="1" applyBorder="1" applyFont="1" applyNumberFormat="1">
      <alignment readingOrder="0"/>
    </xf>
    <xf borderId="6" fillId="0" fontId="1" numFmtId="9" xfId="0" applyAlignment="1" applyBorder="1" applyFont="1" applyNumberFormat="1">
      <alignment readingOrder="0"/>
    </xf>
    <xf borderId="6" fillId="0" fontId="1" numFmtId="9" xfId="0" applyBorder="1" applyFont="1" applyNumberFormat="1"/>
    <xf borderId="4" fillId="0" fontId="4" numFmtId="164" xfId="0" applyAlignment="1" applyBorder="1" applyFont="1" applyNumberFormat="1">
      <alignment readingOrder="0" vertical="bottom"/>
    </xf>
    <xf borderId="4" fillId="2" fontId="4" numFmtId="0" xfId="0" applyAlignment="1" applyBorder="1" applyFont="1">
      <alignment vertical="bottom"/>
    </xf>
    <xf borderId="5" fillId="0" fontId="2" numFmtId="165" xfId="0" applyBorder="1" applyFont="1" applyNumberFormat="1"/>
    <xf borderId="6" fillId="0" fontId="2" numFmtId="165" xfId="0" applyBorder="1" applyFont="1" applyNumberFormat="1"/>
    <xf borderId="5" fillId="0" fontId="2" numFmtId="9" xfId="0" applyBorder="1" applyFont="1" applyNumberFormat="1"/>
    <xf borderId="6" fillId="0" fontId="2" numFmtId="9" xfId="0" applyBorder="1" applyFont="1" applyNumberFormat="1"/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5" fillId="0" fontId="1" numFmtId="165" xfId="0" applyBorder="1" applyFont="1" applyNumberFormat="1"/>
    <xf borderId="10" fillId="0" fontId="4" numFmtId="164" xfId="0" applyAlignment="1" applyBorder="1" applyFont="1" applyNumberFormat="1">
      <alignment readingOrder="0" vertical="bottom"/>
    </xf>
    <xf borderId="11" fillId="0" fontId="1" numFmtId="165" xfId="0" applyBorder="1" applyFont="1" applyNumberFormat="1"/>
    <xf borderId="12" fillId="0" fontId="1" numFmtId="165" xfId="0" applyAlignment="1" applyBorder="1" applyFont="1" applyNumberFormat="1">
      <alignment readingOrder="0"/>
    </xf>
    <xf borderId="11" fillId="0" fontId="1" numFmtId="165" xfId="0" applyAlignment="1" applyBorder="1" applyFont="1" applyNumberFormat="1">
      <alignment readingOrder="0"/>
    </xf>
    <xf borderId="11" fillId="0" fontId="1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25.38"/>
  </cols>
  <sheetData>
    <row r="1">
      <c r="A1" s="1" t="s">
        <v>0</v>
      </c>
      <c r="B1" s="2" t="s">
        <v>1</v>
      </c>
      <c r="C1" s="3"/>
      <c r="D1" s="2" t="s">
        <v>2</v>
      </c>
      <c r="E1" s="3"/>
      <c r="F1" s="2" t="s">
        <v>3</v>
      </c>
      <c r="G1" s="3"/>
      <c r="H1" s="2" t="s">
        <v>4</v>
      </c>
      <c r="I1" s="3"/>
      <c r="J1" s="2" t="s">
        <v>5</v>
      </c>
      <c r="K1" s="3"/>
      <c r="L1" s="2" t="s">
        <v>6</v>
      </c>
      <c r="M1" s="3"/>
      <c r="N1" s="2" t="s">
        <v>7</v>
      </c>
      <c r="O1" s="3"/>
      <c r="P1" s="2" t="s">
        <v>8</v>
      </c>
      <c r="Q1" s="3"/>
      <c r="R1" s="2" t="s">
        <v>9</v>
      </c>
      <c r="S1" s="3"/>
      <c r="T1" s="2" t="s">
        <v>10</v>
      </c>
      <c r="U1" s="3"/>
      <c r="V1" s="2" t="s">
        <v>11</v>
      </c>
      <c r="W1" s="3"/>
      <c r="X1" s="2" t="s">
        <v>12</v>
      </c>
      <c r="Y1" s="3"/>
      <c r="Z1" s="2" t="s">
        <v>1</v>
      </c>
      <c r="AA1" s="3"/>
      <c r="AB1" s="2" t="s">
        <v>2</v>
      </c>
      <c r="AC1" s="3"/>
      <c r="AD1" s="2" t="s">
        <v>3</v>
      </c>
      <c r="AE1" s="3"/>
      <c r="AF1" s="2" t="s">
        <v>13</v>
      </c>
      <c r="AG1" s="3"/>
    </row>
    <row r="2">
      <c r="A2" s="4" t="s">
        <v>14</v>
      </c>
      <c r="B2" s="5" t="s">
        <v>15</v>
      </c>
      <c r="C2" s="6" t="s">
        <v>16</v>
      </c>
      <c r="D2" s="5" t="s">
        <v>15</v>
      </c>
      <c r="E2" s="6" t="s">
        <v>16</v>
      </c>
      <c r="F2" s="5" t="s">
        <v>15</v>
      </c>
      <c r="G2" s="6" t="s">
        <v>16</v>
      </c>
      <c r="H2" s="5" t="s">
        <v>15</v>
      </c>
      <c r="I2" s="6" t="s">
        <v>16</v>
      </c>
      <c r="J2" s="5" t="s">
        <v>15</v>
      </c>
      <c r="K2" s="6" t="s">
        <v>16</v>
      </c>
      <c r="L2" s="5" t="s">
        <v>15</v>
      </c>
      <c r="M2" s="6" t="s">
        <v>16</v>
      </c>
      <c r="N2" s="5" t="s">
        <v>15</v>
      </c>
      <c r="O2" s="6" t="s">
        <v>16</v>
      </c>
      <c r="P2" s="5" t="s">
        <v>15</v>
      </c>
      <c r="Q2" s="6" t="s">
        <v>16</v>
      </c>
      <c r="R2" s="5" t="s">
        <v>15</v>
      </c>
      <c r="S2" s="6" t="s">
        <v>16</v>
      </c>
      <c r="T2" s="5" t="s">
        <v>15</v>
      </c>
      <c r="U2" s="6" t="s">
        <v>16</v>
      </c>
      <c r="V2" s="5" t="s">
        <v>15</v>
      </c>
      <c r="W2" s="6" t="s">
        <v>16</v>
      </c>
      <c r="X2" s="5" t="s">
        <v>15</v>
      </c>
      <c r="Y2" s="6" t="s">
        <v>16</v>
      </c>
      <c r="Z2" s="5" t="s">
        <v>15</v>
      </c>
      <c r="AA2" s="6" t="s">
        <v>16</v>
      </c>
      <c r="AB2" s="5" t="s">
        <v>15</v>
      </c>
      <c r="AC2" s="6" t="s">
        <v>16</v>
      </c>
      <c r="AD2" s="5" t="s">
        <v>15</v>
      </c>
      <c r="AE2" s="6" t="s">
        <v>16</v>
      </c>
      <c r="AF2" s="5" t="s">
        <v>15</v>
      </c>
      <c r="AG2" s="6" t="s">
        <v>16</v>
      </c>
    </row>
    <row r="3">
      <c r="A3" s="7" t="s">
        <v>17</v>
      </c>
      <c r="B3" s="8">
        <v>7500.0</v>
      </c>
      <c r="C3" s="9">
        <v>9567.03</v>
      </c>
      <c r="D3" s="8">
        <v>10850.0</v>
      </c>
      <c r="E3" s="9">
        <v>8566.14753375</v>
      </c>
      <c r="F3" s="8">
        <v>9750.0</v>
      </c>
      <c r="G3" s="9">
        <v>8797.3219825</v>
      </c>
      <c r="H3" s="8">
        <v>12787.5</v>
      </c>
      <c r="I3" s="9">
        <v>12254.80275</v>
      </c>
      <c r="J3" s="8">
        <v>11625.0</v>
      </c>
      <c r="K3" s="9">
        <v>12113.498625</v>
      </c>
      <c r="L3" s="8">
        <f t="shared" ref="L3:M3" si="1">L4*L5*28*5</f>
        <v>9800</v>
      </c>
      <c r="M3" s="9">
        <f t="shared" si="1"/>
        <v>8501.675</v>
      </c>
      <c r="N3" s="8">
        <f t="shared" ref="N3:O3" si="2">N4*N5*31*5</f>
        <v>11625</v>
      </c>
      <c r="O3" s="9">
        <f t="shared" si="2"/>
        <v>8077.1337</v>
      </c>
      <c r="P3" s="8">
        <f t="shared" ref="P3:Q3" si="3">P4*P5*30*5</f>
        <v>11250</v>
      </c>
      <c r="Q3" s="9">
        <f t="shared" si="3"/>
        <v>9473.355</v>
      </c>
      <c r="R3" s="8">
        <f t="shared" ref="R3:S3" si="4">R4*R5*31*5</f>
        <v>11625</v>
      </c>
      <c r="S3" s="9">
        <f t="shared" si="4"/>
        <v>9777.152</v>
      </c>
      <c r="T3" s="8">
        <f t="shared" ref="T3:V3" si="5">T4*T5*30*5</f>
        <v>11250</v>
      </c>
      <c r="U3" s="9">
        <f t="shared" si="5"/>
        <v>9601.359116</v>
      </c>
      <c r="V3" s="8">
        <f t="shared" si="5"/>
        <v>11250</v>
      </c>
      <c r="W3" s="9">
        <f>W4*W5*31*5</f>
        <v>12308.36712</v>
      </c>
      <c r="X3" s="8">
        <f t="shared" ref="X3:AA3" si="6">X4*X5*30*5</f>
        <v>11250</v>
      </c>
      <c r="Y3" s="9">
        <f t="shared" si="6"/>
        <v>12704.27311</v>
      </c>
      <c r="Z3" s="8">
        <f t="shared" si="6"/>
        <v>12375</v>
      </c>
      <c r="AA3" s="9">
        <f t="shared" si="6"/>
        <v>9858.050855</v>
      </c>
      <c r="AB3" s="8">
        <f>AB4*AB5*31*5</f>
        <v>9765</v>
      </c>
      <c r="AC3" s="9">
        <f t="shared" ref="AC3:AF3" si="7">AC4*AC5*30*5</f>
        <v>8280</v>
      </c>
      <c r="AD3" s="8">
        <f t="shared" si="7"/>
        <v>8775</v>
      </c>
      <c r="AE3" s="9">
        <f t="shared" si="7"/>
        <v>8019</v>
      </c>
      <c r="AF3" s="8">
        <f t="shared" si="7"/>
        <v>14625</v>
      </c>
      <c r="AG3" s="9">
        <f>AG4*AG5*31*5</f>
        <v>9765</v>
      </c>
    </row>
    <row r="4">
      <c r="A4" s="10" t="s">
        <v>18</v>
      </c>
      <c r="B4" s="11">
        <v>0.5</v>
      </c>
      <c r="C4" s="12">
        <v>0.79</v>
      </c>
      <c r="D4" s="11">
        <v>0.7</v>
      </c>
      <c r="E4" s="12">
        <v>0.81</v>
      </c>
      <c r="F4" s="11">
        <v>0.65</v>
      </c>
      <c r="G4" s="12">
        <v>0.79</v>
      </c>
      <c r="H4" s="11">
        <v>0.75</v>
      </c>
      <c r="I4" s="12">
        <v>0.95</v>
      </c>
      <c r="J4" s="11">
        <v>0.75</v>
      </c>
      <c r="K4" s="12">
        <v>0.96</v>
      </c>
      <c r="L4" s="11">
        <v>0.7</v>
      </c>
      <c r="M4" s="12">
        <v>0.74</v>
      </c>
      <c r="N4" s="11">
        <v>0.75</v>
      </c>
      <c r="O4" s="12">
        <v>0.72</v>
      </c>
      <c r="P4" s="11">
        <v>0.75</v>
      </c>
      <c r="Q4" s="12">
        <v>0.81</v>
      </c>
      <c r="R4" s="11">
        <v>0.75</v>
      </c>
      <c r="S4" s="12">
        <v>0.88</v>
      </c>
      <c r="T4" s="11">
        <v>0.75</v>
      </c>
      <c r="U4" s="12">
        <v>0.88</v>
      </c>
      <c r="V4" s="11">
        <v>0.75</v>
      </c>
      <c r="W4" s="12">
        <v>0.92</v>
      </c>
      <c r="X4" s="11">
        <v>0.75</v>
      </c>
      <c r="Y4" s="12">
        <v>0.94</v>
      </c>
      <c r="Z4" s="11">
        <v>0.75</v>
      </c>
      <c r="AA4" s="13">
        <v>0.7066666666666667</v>
      </c>
      <c r="AB4" s="11">
        <v>0.7</v>
      </c>
      <c r="AC4" s="12">
        <v>0.69</v>
      </c>
      <c r="AD4" s="11">
        <v>0.65</v>
      </c>
      <c r="AE4" s="12">
        <v>0.81</v>
      </c>
      <c r="AF4" s="11">
        <v>0.75</v>
      </c>
      <c r="AG4" s="12">
        <v>0.84</v>
      </c>
    </row>
    <row r="5">
      <c r="A5" s="10" t="s">
        <v>19</v>
      </c>
      <c r="B5" s="8">
        <v>100.0</v>
      </c>
      <c r="C5" s="9">
        <v>80.4</v>
      </c>
      <c r="D5" s="8">
        <v>100.0</v>
      </c>
      <c r="E5" s="9">
        <v>67.98529788690475</v>
      </c>
      <c r="F5" s="8">
        <v>100.0</v>
      </c>
      <c r="G5" s="9">
        <v>73.92707548319328</v>
      </c>
      <c r="H5" s="8">
        <v>110.0</v>
      </c>
      <c r="I5" s="9">
        <v>82.80272128378378</v>
      </c>
      <c r="J5" s="8">
        <v>100.0</v>
      </c>
      <c r="K5" s="9">
        <v>81.29864848993287</v>
      </c>
      <c r="L5" s="8">
        <v>100.0</v>
      </c>
      <c r="M5" s="9">
        <f>1313000/16000</f>
        <v>82.0625</v>
      </c>
      <c r="N5" s="8">
        <v>100.0</v>
      </c>
      <c r="O5" s="9">
        <f>1158012/16000</f>
        <v>72.37575</v>
      </c>
      <c r="P5" s="8">
        <v>100.0</v>
      </c>
      <c r="Q5" s="9">
        <v>77.97</v>
      </c>
      <c r="R5" s="8">
        <v>100.0</v>
      </c>
      <c r="S5" s="9">
        <v>71.68</v>
      </c>
      <c r="T5" s="8">
        <v>100.0</v>
      </c>
      <c r="U5" s="9">
        <f>1184895/16290</f>
        <v>72.73756906</v>
      </c>
      <c r="V5" s="8">
        <v>100.0</v>
      </c>
      <c r="W5" s="9">
        <f>1406054/16290</f>
        <v>86.31393493</v>
      </c>
      <c r="X5" s="8">
        <v>100.0</v>
      </c>
      <c r="Y5" s="9">
        <f>1467749/16290</f>
        <v>90.10122775</v>
      </c>
      <c r="Z5" s="8">
        <v>110.0</v>
      </c>
      <c r="AA5" s="9">
        <f> 1550783/16675</f>
        <v>93.00047976</v>
      </c>
      <c r="AB5" s="8">
        <v>90.0</v>
      </c>
      <c r="AC5" s="9">
        <v>80.0</v>
      </c>
      <c r="AD5" s="8">
        <v>90.0</v>
      </c>
      <c r="AE5" s="9">
        <v>66.0</v>
      </c>
      <c r="AF5" s="8">
        <v>130.0</v>
      </c>
      <c r="AG5" s="9">
        <v>75.0</v>
      </c>
    </row>
    <row r="6">
      <c r="A6" s="7" t="s">
        <v>20</v>
      </c>
      <c r="B6" s="8">
        <v>7500.0</v>
      </c>
      <c r="C6" s="9">
        <v>6210.58</v>
      </c>
      <c r="D6" s="8">
        <v>11160.0</v>
      </c>
      <c r="E6" s="9">
        <v>7579.1918125</v>
      </c>
      <c r="F6" s="8">
        <v>11700.0</v>
      </c>
      <c r="G6" s="9">
        <v>7327.1263125</v>
      </c>
      <c r="H6" s="8">
        <v>15190.0</v>
      </c>
      <c r="I6" s="9">
        <v>12470.8166875</v>
      </c>
      <c r="J6" s="8">
        <v>14105.0</v>
      </c>
      <c r="K6" s="9">
        <v>16271.8459375</v>
      </c>
      <c r="L6" s="8">
        <f t="shared" ref="L6:M6" si="8">L7*L8*28*5</f>
        <v>11760</v>
      </c>
      <c r="M6" s="9">
        <f t="shared" si="8"/>
        <v>12309.6183</v>
      </c>
      <c r="N6" s="8">
        <f t="shared" ref="N6:O6" si="9">N7*N8*31*5</f>
        <v>13020</v>
      </c>
      <c r="O6" s="9">
        <f t="shared" si="9"/>
        <v>8998.85205</v>
      </c>
      <c r="P6" s="8">
        <f t="shared" ref="P6:Q6" si="10">P7*P8*30*5</f>
        <v>12600</v>
      </c>
      <c r="Q6" s="9">
        <f t="shared" si="10"/>
        <v>8528.625</v>
      </c>
      <c r="R6" s="8">
        <f t="shared" ref="R6:S6" si="11">R7*R8*31*5</f>
        <v>13020</v>
      </c>
      <c r="S6" s="9">
        <f t="shared" si="11"/>
        <v>11258.394</v>
      </c>
      <c r="T6" s="8">
        <f t="shared" ref="T6:V6" si="12">T7*T8*30*5</f>
        <v>13650</v>
      </c>
      <c r="U6" s="9">
        <f t="shared" si="12"/>
        <v>11404.8989</v>
      </c>
      <c r="V6" s="8">
        <f t="shared" si="12"/>
        <v>12600</v>
      </c>
      <c r="W6" s="9">
        <f>W7*W8*31*5</f>
        <v>13994.93287</v>
      </c>
      <c r="X6" s="8">
        <f t="shared" ref="X6:AA6" si="13">X7*X8*30*5</f>
        <v>14625</v>
      </c>
      <c r="Y6" s="9">
        <f t="shared" si="13"/>
        <v>15774.43536</v>
      </c>
      <c r="Z6" s="8">
        <f t="shared" si="13"/>
        <v>14625</v>
      </c>
      <c r="AA6" s="9">
        <f t="shared" si="13"/>
        <v>12674.22789</v>
      </c>
      <c r="AB6" s="8">
        <f>AB7*AB8*31*5</f>
        <v>11935</v>
      </c>
      <c r="AC6" s="9">
        <f t="shared" ref="AC6:AF6" si="14">AC7*AC8*30*5</f>
        <v>10543.5</v>
      </c>
      <c r="AD6" s="8">
        <f t="shared" si="14"/>
        <v>9750</v>
      </c>
      <c r="AE6" s="9">
        <f t="shared" si="14"/>
        <v>7135.5</v>
      </c>
      <c r="AF6" s="8">
        <f t="shared" si="14"/>
        <v>15750</v>
      </c>
      <c r="AG6" s="9">
        <f>AG7*AG8*31*5</f>
        <v>9513.9</v>
      </c>
    </row>
    <row r="7">
      <c r="A7" s="10" t="s">
        <v>18</v>
      </c>
      <c r="B7" s="11">
        <v>0.5</v>
      </c>
      <c r="C7" s="12">
        <v>0.49</v>
      </c>
      <c r="D7" s="11">
        <v>0.6</v>
      </c>
      <c r="E7" s="12">
        <v>0.61</v>
      </c>
      <c r="F7" s="11">
        <v>0.65</v>
      </c>
      <c r="G7" s="12">
        <v>0.59</v>
      </c>
      <c r="H7" s="11">
        <v>0.7</v>
      </c>
      <c r="I7" s="12">
        <v>0.65</v>
      </c>
      <c r="J7" s="11">
        <v>0.7</v>
      </c>
      <c r="K7" s="12">
        <v>0.83</v>
      </c>
      <c r="L7" s="11">
        <v>0.7</v>
      </c>
      <c r="M7" s="12">
        <v>0.84</v>
      </c>
      <c r="N7" s="11">
        <v>0.7</v>
      </c>
      <c r="O7" s="12">
        <v>0.62</v>
      </c>
      <c r="P7" s="11">
        <v>0.7</v>
      </c>
      <c r="Q7" s="12">
        <v>0.57</v>
      </c>
      <c r="R7" s="11">
        <v>0.7</v>
      </c>
      <c r="S7" s="12">
        <v>0.84</v>
      </c>
      <c r="T7" s="11">
        <v>0.7</v>
      </c>
      <c r="U7" s="12">
        <v>0.87</v>
      </c>
      <c r="V7" s="11">
        <v>0.7</v>
      </c>
      <c r="W7" s="12">
        <v>0.9</v>
      </c>
      <c r="X7" s="11">
        <v>0.75</v>
      </c>
      <c r="Y7" s="12">
        <v>0.96</v>
      </c>
      <c r="Z7" s="11">
        <v>0.75</v>
      </c>
      <c r="AA7" s="13">
        <v>0.8333333333333334</v>
      </c>
      <c r="AB7" s="11">
        <v>0.7</v>
      </c>
      <c r="AC7" s="12">
        <v>0.71</v>
      </c>
      <c r="AD7" s="11">
        <v>0.65</v>
      </c>
      <c r="AE7" s="12">
        <v>0.67</v>
      </c>
      <c r="AF7" s="11">
        <v>0.75</v>
      </c>
      <c r="AG7" s="12">
        <v>0.62</v>
      </c>
    </row>
    <row r="8">
      <c r="A8" s="10" t="s">
        <v>19</v>
      </c>
      <c r="B8" s="8">
        <v>100.0</v>
      </c>
      <c r="C8" s="9">
        <v>85.08</v>
      </c>
      <c r="D8" s="8">
        <v>120.0</v>
      </c>
      <c r="E8" s="9">
        <v>79.78096644736843</v>
      </c>
      <c r="F8" s="8">
        <v>120.0</v>
      </c>
      <c r="G8" s="9">
        <v>82.32726193820226</v>
      </c>
      <c r="H8" s="8">
        <v>140.0</v>
      </c>
      <c r="I8" s="9">
        <v>123.47343254950496</v>
      </c>
      <c r="J8" s="8">
        <v>130.0</v>
      </c>
      <c r="K8" s="9">
        <v>127.12379638671875</v>
      </c>
      <c r="L8" s="8">
        <v>120.0</v>
      </c>
      <c r="M8" s="9">
        <f>1674778/16000</f>
        <v>104.673625</v>
      </c>
      <c r="N8" s="8">
        <v>120.0</v>
      </c>
      <c r="O8" s="9">
        <f>1498248/16000</f>
        <v>93.6405</v>
      </c>
      <c r="P8" s="8">
        <v>120.0</v>
      </c>
      <c r="Q8" s="9">
        <v>99.75</v>
      </c>
      <c r="R8" s="8">
        <v>120.0</v>
      </c>
      <c r="S8" s="9">
        <v>86.47</v>
      </c>
      <c r="T8" s="8">
        <v>130.0</v>
      </c>
      <c r="U8" s="9">
        <f>1423646/16290</f>
        <v>87.39386126</v>
      </c>
      <c r="V8" s="8">
        <v>120.0</v>
      </c>
      <c r="W8" s="9">
        <f>1634247/16290</f>
        <v>100.3220994</v>
      </c>
      <c r="X8" s="8">
        <v>130.0</v>
      </c>
      <c r="Y8" s="9">
        <f>1784483/16290</f>
        <v>109.54469</v>
      </c>
      <c r="Z8" s="8">
        <v>130.0</v>
      </c>
      <c r="AA8" s="9">
        <f>1690742/16675</f>
        <v>101.3938231</v>
      </c>
      <c r="AB8" s="8">
        <v>110.0</v>
      </c>
      <c r="AC8" s="9">
        <v>99.0</v>
      </c>
      <c r="AD8" s="8">
        <v>100.0</v>
      </c>
      <c r="AE8" s="9">
        <v>71.0</v>
      </c>
      <c r="AF8" s="8">
        <v>140.0</v>
      </c>
      <c r="AG8" s="9">
        <v>99.0</v>
      </c>
    </row>
    <row r="9">
      <c r="A9" s="14" t="s">
        <v>21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>
        <f>P10*P11*30*3</f>
        <v>6750</v>
      </c>
      <c r="Q9" s="9">
        <f t="shared" ref="Q9:S9" si="15">Q10*Q11*31*3</f>
        <v>3763.5236</v>
      </c>
      <c r="R9" s="8">
        <f t="shared" si="15"/>
        <v>6975</v>
      </c>
      <c r="S9" s="9">
        <f t="shared" si="15"/>
        <v>4005.498696</v>
      </c>
      <c r="T9" s="8">
        <f>T10*T11*30*3</f>
        <v>8775</v>
      </c>
      <c r="U9" s="9">
        <f t="shared" ref="U9:AC9" si="16">U10*U11*31*3</f>
        <v>8657.627934</v>
      </c>
      <c r="V9" s="8">
        <f t="shared" si="16"/>
        <v>9067.5</v>
      </c>
      <c r="W9" s="9">
        <f t="shared" si="16"/>
        <v>9531.365378</v>
      </c>
      <c r="X9" s="8">
        <f t="shared" si="16"/>
        <v>11857.5</v>
      </c>
      <c r="Y9" s="9">
        <f t="shared" si="16"/>
        <v>10687.89949</v>
      </c>
      <c r="Z9" s="8">
        <f t="shared" si="16"/>
        <v>11857.5</v>
      </c>
      <c r="AA9" s="9">
        <f t="shared" si="16"/>
        <v>7945.981535</v>
      </c>
      <c r="AB9" s="8">
        <f t="shared" si="16"/>
        <v>10276.5</v>
      </c>
      <c r="AC9" s="9">
        <f t="shared" si="16"/>
        <v>7812</v>
      </c>
      <c r="AD9" s="8">
        <f>AD10*AD11*30*5</f>
        <v>16575</v>
      </c>
      <c r="AE9" s="9">
        <f>AE10*AE11*30*3</f>
        <v>3528</v>
      </c>
      <c r="AF9" s="8">
        <f>AF10*AF11*31*5</f>
        <v>19762.5</v>
      </c>
      <c r="AG9" s="9">
        <f>AG10*AG11*31*3</f>
        <v>6428.16</v>
      </c>
    </row>
    <row r="10">
      <c r="A10" s="10" t="s">
        <v>18</v>
      </c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8"/>
      <c r="O10" s="9"/>
      <c r="P10" s="11">
        <v>0.5</v>
      </c>
      <c r="Q10" s="12">
        <v>0.29</v>
      </c>
      <c r="R10" s="11">
        <v>0.5</v>
      </c>
      <c r="S10" s="12">
        <v>0.28</v>
      </c>
      <c r="T10" s="11">
        <v>0.65</v>
      </c>
      <c r="U10" s="12">
        <v>0.64</v>
      </c>
      <c r="V10" s="11">
        <v>0.65</v>
      </c>
      <c r="W10" s="12">
        <v>0.75</v>
      </c>
      <c r="X10" s="11">
        <v>0.75</v>
      </c>
      <c r="Y10" s="12">
        <v>0.72</v>
      </c>
      <c r="Z10" s="11">
        <v>0.75</v>
      </c>
      <c r="AA10" s="13">
        <v>0.5888888888888889</v>
      </c>
      <c r="AB10" s="11">
        <v>0.65</v>
      </c>
      <c r="AC10" s="12">
        <v>0.56</v>
      </c>
      <c r="AD10" s="11">
        <v>0.65</v>
      </c>
      <c r="AE10" s="12">
        <v>0.4</v>
      </c>
      <c r="AF10" s="11">
        <v>0.75</v>
      </c>
      <c r="AG10" s="12">
        <v>0.48</v>
      </c>
    </row>
    <row r="11">
      <c r="A11" s="10" t="s">
        <v>19</v>
      </c>
      <c r="B11" s="8"/>
      <c r="C11" s="9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>
        <v>150.0</v>
      </c>
      <c r="Q11" s="9">
        <f>2273185/16290</f>
        <v>139.5448128</v>
      </c>
      <c r="R11" s="8">
        <v>150.0</v>
      </c>
      <c r="S11" s="9">
        <f>2505744/16290</f>
        <v>153.8209945</v>
      </c>
      <c r="T11" s="8">
        <v>150.0</v>
      </c>
      <c r="U11" s="9">
        <f>2369502/16290</f>
        <v>145.4574586</v>
      </c>
      <c r="V11" s="8">
        <v>150.0</v>
      </c>
      <c r="W11" s="9">
        <f>1990589/16290*(1+11/93)</f>
        <v>136.6503997</v>
      </c>
      <c r="X11" s="8">
        <v>170.0</v>
      </c>
      <c r="Y11" s="9">
        <f>2467487/16290*(1+5/93)</f>
        <v>159.6161812</v>
      </c>
      <c r="Z11" s="8">
        <v>170.0</v>
      </c>
      <c r="AA11" s="9">
        <f>2419341/16675</f>
        <v>145.087916</v>
      </c>
      <c r="AB11" s="8">
        <v>170.0</v>
      </c>
      <c r="AC11" s="9">
        <v>150.0</v>
      </c>
      <c r="AD11" s="8">
        <v>170.0</v>
      </c>
      <c r="AE11" s="9">
        <v>98.0</v>
      </c>
      <c r="AF11" s="8">
        <v>170.0</v>
      </c>
      <c r="AG11" s="9">
        <v>144.0</v>
      </c>
    </row>
    <row r="12">
      <c r="A12" s="15" t="s">
        <v>22</v>
      </c>
      <c r="B12" s="16">
        <f t="shared" ref="B12:C12" si="17">B3+B6+B9</f>
        <v>15000</v>
      </c>
      <c r="C12" s="17">
        <f t="shared" si="17"/>
        <v>15777.61</v>
      </c>
      <c r="D12" s="16">
        <f t="shared" ref="D12:O12" si="18">D3+D6</f>
        <v>22010</v>
      </c>
      <c r="E12" s="17">
        <f t="shared" si="18"/>
        <v>16145.33935</v>
      </c>
      <c r="F12" s="16">
        <f t="shared" si="18"/>
        <v>21450</v>
      </c>
      <c r="G12" s="17">
        <f t="shared" si="18"/>
        <v>16124.4483</v>
      </c>
      <c r="H12" s="16">
        <f t="shared" si="18"/>
        <v>27977.5</v>
      </c>
      <c r="I12" s="17">
        <f t="shared" si="18"/>
        <v>24725.61944</v>
      </c>
      <c r="J12" s="16">
        <f t="shared" si="18"/>
        <v>25730</v>
      </c>
      <c r="K12" s="17">
        <f t="shared" si="18"/>
        <v>28385.34456</v>
      </c>
      <c r="L12" s="16">
        <f t="shared" si="18"/>
        <v>21560</v>
      </c>
      <c r="M12" s="17">
        <f t="shared" si="18"/>
        <v>20811.2933</v>
      </c>
      <c r="N12" s="16">
        <f t="shared" si="18"/>
        <v>24645</v>
      </c>
      <c r="O12" s="17">
        <f t="shared" si="18"/>
        <v>17075.98575</v>
      </c>
      <c r="P12" s="16">
        <f t="shared" ref="P12:AG12" si="19">P3+P6+P9</f>
        <v>30600</v>
      </c>
      <c r="Q12" s="17">
        <f t="shared" si="19"/>
        <v>21765.5036</v>
      </c>
      <c r="R12" s="16">
        <f t="shared" si="19"/>
        <v>31620</v>
      </c>
      <c r="S12" s="17">
        <f t="shared" si="19"/>
        <v>25041.0447</v>
      </c>
      <c r="T12" s="16">
        <f t="shared" si="19"/>
        <v>33675</v>
      </c>
      <c r="U12" s="17">
        <f t="shared" si="19"/>
        <v>29663.88594</v>
      </c>
      <c r="V12" s="16">
        <f t="shared" si="19"/>
        <v>32917.5</v>
      </c>
      <c r="W12" s="17">
        <f t="shared" si="19"/>
        <v>35834.66537</v>
      </c>
      <c r="X12" s="16">
        <f t="shared" si="19"/>
        <v>37732.5</v>
      </c>
      <c r="Y12" s="17">
        <f t="shared" si="19"/>
        <v>39166.60796</v>
      </c>
      <c r="Z12" s="16">
        <f t="shared" si="19"/>
        <v>38857.5</v>
      </c>
      <c r="AA12" s="17">
        <f t="shared" si="19"/>
        <v>30478.26028</v>
      </c>
      <c r="AB12" s="16">
        <f t="shared" si="19"/>
        <v>31976.5</v>
      </c>
      <c r="AC12" s="17">
        <f t="shared" si="19"/>
        <v>26635.5</v>
      </c>
      <c r="AD12" s="16">
        <f t="shared" si="19"/>
        <v>35100</v>
      </c>
      <c r="AE12" s="17">
        <f t="shared" si="19"/>
        <v>18682.5</v>
      </c>
      <c r="AF12" s="16">
        <f t="shared" si="19"/>
        <v>50137.5</v>
      </c>
      <c r="AG12" s="17">
        <f t="shared" si="19"/>
        <v>25707.06</v>
      </c>
    </row>
    <row r="13">
      <c r="A13" s="15" t="s">
        <v>23</v>
      </c>
      <c r="B13" s="18">
        <f t="shared" ref="B13:C13" si="20">AVERAGE(B4,B7,B10)</f>
        <v>0.5</v>
      </c>
      <c r="C13" s="19">
        <f t="shared" si="20"/>
        <v>0.64</v>
      </c>
      <c r="D13" s="18">
        <f t="shared" ref="D13:O13" si="21">AVERAGE(D4,D7)</f>
        <v>0.65</v>
      </c>
      <c r="E13" s="19">
        <f t="shared" si="21"/>
        <v>0.71</v>
      </c>
      <c r="F13" s="18">
        <f t="shared" si="21"/>
        <v>0.65</v>
      </c>
      <c r="G13" s="19">
        <f t="shared" si="21"/>
        <v>0.69</v>
      </c>
      <c r="H13" s="18">
        <f t="shared" si="21"/>
        <v>0.725</v>
      </c>
      <c r="I13" s="19">
        <f t="shared" si="21"/>
        <v>0.8</v>
      </c>
      <c r="J13" s="18">
        <f t="shared" si="21"/>
        <v>0.725</v>
      </c>
      <c r="K13" s="19">
        <f t="shared" si="21"/>
        <v>0.895</v>
      </c>
      <c r="L13" s="18">
        <f t="shared" si="21"/>
        <v>0.7</v>
      </c>
      <c r="M13" s="19">
        <f t="shared" si="21"/>
        <v>0.79</v>
      </c>
      <c r="N13" s="18">
        <f t="shared" si="21"/>
        <v>0.725</v>
      </c>
      <c r="O13" s="19">
        <f t="shared" si="21"/>
        <v>0.67</v>
      </c>
      <c r="P13" s="18">
        <f t="shared" ref="P13:AG13" si="22">AVERAGE(P4,P7,P10)</f>
        <v>0.65</v>
      </c>
      <c r="Q13" s="19">
        <f t="shared" si="22"/>
        <v>0.5566666667</v>
      </c>
      <c r="R13" s="18">
        <f t="shared" si="22"/>
        <v>0.65</v>
      </c>
      <c r="S13" s="19">
        <f t="shared" si="22"/>
        <v>0.6666666667</v>
      </c>
      <c r="T13" s="18">
        <f t="shared" si="22"/>
        <v>0.7</v>
      </c>
      <c r="U13" s="19">
        <f t="shared" si="22"/>
        <v>0.7966666667</v>
      </c>
      <c r="V13" s="18">
        <f t="shared" si="22"/>
        <v>0.7</v>
      </c>
      <c r="W13" s="19">
        <f t="shared" si="22"/>
        <v>0.8566666667</v>
      </c>
      <c r="X13" s="18">
        <f t="shared" si="22"/>
        <v>0.75</v>
      </c>
      <c r="Y13" s="19">
        <f t="shared" si="22"/>
        <v>0.8733333333</v>
      </c>
      <c r="Z13" s="18">
        <f t="shared" si="22"/>
        <v>0.75</v>
      </c>
      <c r="AA13" s="19">
        <f t="shared" si="22"/>
        <v>0.7096296296</v>
      </c>
      <c r="AB13" s="18">
        <f t="shared" si="22"/>
        <v>0.6833333333</v>
      </c>
      <c r="AC13" s="19">
        <f t="shared" si="22"/>
        <v>0.6533333333</v>
      </c>
      <c r="AD13" s="18">
        <f t="shared" si="22"/>
        <v>0.65</v>
      </c>
      <c r="AE13" s="19">
        <f t="shared" si="22"/>
        <v>0.6266666667</v>
      </c>
      <c r="AF13" s="18">
        <f t="shared" si="22"/>
        <v>0.75</v>
      </c>
      <c r="AG13" s="19">
        <f t="shared" si="22"/>
        <v>0.6466666667</v>
      </c>
    </row>
    <row r="14">
      <c r="A14" s="20"/>
      <c r="B14" s="21"/>
      <c r="C14" s="22"/>
      <c r="D14" s="21"/>
      <c r="E14" s="22"/>
      <c r="F14" s="21"/>
      <c r="G14" s="22"/>
      <c r="H14" s="21"/>
      <c r="I14" s="22"/>
      <c r="J14" s="21"/>
      <c r="K14" s="22"/>
      <c r="L14" s="21"/>
      <c r="M14" s="22"/>
      <c r="N14" s="21"/>
      <c r="O14" s="22"/>
      <c r="P14" s="21"/>
      <c r="Q14" s="22"/>
      <c r="R14" s="21"/>
      <c r="S14" s="22"/>
      <c r="T14" s="21"/>
      <c r="U14" s="22"/>
      <c r="V14" s="21"/>
      <c r="W14" s="22"/>
      <c r="X14" s="21"/>
      <c r="Y14" s="22"/>
      <c r="Z14" s="21"/>
      <c r="AA14" s="22"/>
      <c r="AB14" s="21"/>
      <c r="AC14" s="22"/>
      <c r="AD14" s="21"/>
      <c r="AE14" s="22"/>
      <c r="AF14" s="21"/>
      <c r="AG14" s="22"/>
    </row>
    <row r="15">
      <c r="A15" s="4" t="s">
        <v>24</v>
      </c>
      <c r="B15" s="23"/>
      <c r="C15" s="24"/>
      <c r="D15" s="23"/>
      <c r="E15" s="24"/>
      <c r="F15" s="23"/>
      <c r="G15" s="24"/>
      <c r="H15" s="23"/>
      <c r="I15" s="24"/>
      <c r="J15" s="23"/>
      <c r="K15" s="24"/>
      <c r="L15" s="23"/>
      <c r="M15" s="24"/>
      <c r="N15" s="23"/>
      <c r="O15" s="24"/>
      <c r="P15" s="23"/>
      <c r="Q15" s="24"/>
      <c r="R15" s="23"/>
      <c r="S15" s="24"/>
      <c r="T15" s="23"/>
      <c r="U15" s="24"/>
      <c r="V15" s="23"/>
      <c r="W15" s="24"/>
      <c r="X15" s="23"/>
      <c r="Y15" s="24"/>
      <c r="Z15" s="23"/>
      <c r="AA15" s="24"/>
      <c r="AB15" s="23"/>
      <c r="AC15" s="24"/>
      <c r="AD15" s="23"/>
      <c r="AE15" s="24"/>
      <c r="AF15" s="23"/>
      <c r="AG15" s="24"/>
    </row>
    <row r="16">
      <c r="A16" s="7" t="s">
        <v>17</v>
      </c>
      <c r="B16" s="25">
        <v>434.71999999999997</v>
      </c>
      <c r="C16" s="9">
        <v>803.09</v>
      </c>
      <c r="D16" s="25">
        <v>718.7481599999999</v>
      </c>
      <c r="E16" s="9">
        <v>664.2494029236274</v>
      </c>
      <c r="F16" s="25">
        <v>642.8032</v>
      </c>
      <c r="G16" s="9">
        <v>696.1438052282324</v>
      </c>
      <c r="H16" s="25">
        <v>937.70144</v>
      </c>
      <c r="I16" s="9">
        <v>1202.998034920122</v>
      </c>
      <c r="J16" s="25">
        <v>832.86528</v>
      </c>
      <c r="K16" s="9">
        <v>1361.5560337994373</v>
      </c>
      <c r="L16" s="8">
        <v>634.3</v>
      </c>
      <c r="M16" s="9">
        <v>905.52</v>
      </c>
      <c r="N16" s="8">
        <v>796.94</v>
      </c>
      <c r="O16" s="9">
        <v>595.7132631855297</v>
      </c>
      <c r="P16" s="8">
        <v>755.43</v>
      </c>
      <c r="Q16" s="9">
        <v>644.47</v>
      </c>
      <c r="R16" s="8">
        <v>755.43</v>
      </c>
      <c r="S16" s="9">
        <v>888.86</v>
      </c>
      <c r="T16" s="8">
        <v>752.26</v>
      </c>
      <c r="U16" s="9">
        <v>833.3</v>
      </c>
      <c r="V16" s="8">
        <v>783.79</v>
      </c>
      <c r="W16" s="9">
        <v>983.43</v>
      </c>
      <c r="X16" s="8">
        <v>921.21</v>
      </c>
      <c r="Y16" s="9">
        <v>1195.77</v>
      </c>
      <c r="Z16" s="8">
        <v>944.0</v>
      </c>
      <c r="AA16" s="9">
        <v>898.51</v>
      </c>
      <c r="AB16" s="8">
        <v>620.81</v>
      </c>
      <c r="AC16" s="9">
        <v>666.79</v>
      </c>
      <c r="AD16" s="8">
        <v>748.36</v>
      </c>
      <c r="AE16" s="9">
        <v>526.98</v>
      </c>
      <c r="AF16" s="8">
        <v>1394.63</v>
      </c>
      <c r="AG16" s="9">
        <v>717.7</v>
      </c>
    </row>
    <row r="17">
      <c r="A17" s="7" t="s">
        <v>20</v>
      </c>
      <c r="B17" s="25">
        <v>610.28</v>
      </c>
      <c r="C17" s="9">
        <v>803.09</v>
      </c>
      <c r="D17" s="25">
        <v>1009.0118399999999</v>
      </c>
      <c r="E17" s="9">
        <v>932.5039694889385</v>
      </c>
      <c r="F17" s="25">
        <v>902.3968</v>
      </c>
      <c r="G17" s="9">
        <v>977.2788034934803</v>
      </c>
      <c r="H17" s="25">
        <v>1316.38856</v>
      </c>
      <c r="I17" s="9">
        <v>1688.8241644070947</v>
      </c>
      <c r="J17" s="25">
        <v>1169.21472</v>
      </c>
      <c r="K17" s="9">
        <v>1911.415201295364</v>
      </c>
      <c r="L17" s="8">
        <v>890.46</v>
      </c>
      <c r="M17" s="9">
        <v>1271.21</v>
      </c>
      <c r="N17" s="8">
        <v>1118.78</v>
      </c>
      <c r="O17" s="9">
        <v>836.29</v>
      </c>
      <c r="P17" s="8">
        <v>961.46</v>
      </c>
      <c r="Q17" s="9">
        <v>904.74</v>
      </c>
      <c r="R17" s="8">
        <v>961.46</v>
      </c>
      <c r="S17" s="9">
        <v>1247.83</v>
      </c>
      <c r="T17" s="8">
        <v>997.55</v>
      </c>
      <c r="U17" s="9">
        <v>1169.83</v>
      </c>
      <c r="V17" s="8">
        <v>957.43</v>
      </c>
      <c r="W17" s="9">
        <v>1380.64</v>
      </c>
      <c r="X17" s="8">
        <v>1172.45</v>
      </c>
      <c r="Y17" s="9">
        <v>1678.68</v>
      </c>
      <c r="Z17" s="8">
        <v>1201.0</v>
      </c>
      <c r="AA17" s="9">
        <v>1261.37</v>
      </c>
      <c r="AB17" s="8">
        <v>790.12</v>
      </c>
      <c r="AC17" s="9">
        <v>936.07</v>
      </c>
      <c r="AD17" s="8">
        <v>952.46</v>
      </c>
      <c r="AE17" s="9">
        <v>739.8</v>
      </c>
      <c r="AF17" s="8">
        <v>1774.98</v>
      </c>
      <c r="AG17" s="9">
        <v>1007.54</v>
      </c>
    </row>
    <row r="18">
      <c r="A18" s="26" t="s">
        <v>21</v>
      </c>
      <c r="B18" s="27"/>
      <c r="C18" s="28"/>
      <c r="D18" s="27"/>
      <c r="E18" s="28"/>
      <c r="F18" s="27"/>
      <c r="G18" s="28"/>
      <c r="H18" s="27"/>
      <c r="I18" s="28"/>
      <c r="J18" s="27"/>
      <c r="K18" s="28"/>
      <c r="L18" s="29"/>
      <c r="M18" s="28"/>
      <c r="N18" s="29"/>
      <c r="O18" s="28"/>
      <c r="P18" s="29">
        <v>1416.67</v>
      </c>
      <c r="Q18" s="28">
        <v>592.66</v>
      </c>
      <c r="R18" s="29">
        <v>1473.61</v>
      </c>
      <c r="S18" s="28">
        <v>639.85</v>
      </c>
      <c r="T18" s="29">
        <v>1596.09</v>
      </c>
      <c r="U18" s="28">
        <v>1378.89</v>
      </c>
      <c r="V18" s="29">
        <v>1531.88</v>
      </c>
      <c r="W18" s="28">
        <f>935.02*(1+11/93)</f>
        <v>1045.613763</v>
      </c>
      <c r="X18" s="29">
        <v>1875.92</v>
      </c>
      <c r="Y18" s="28">
        <v>1456.02</v>
      </c>
      <c r="Z18" s="29">
        <v>1922.0</v>
      </c>
      <c r="AA18" s="28">
        <v>954.42</v>
      </c>
      <c r="AB18" s="29">
        <v>1264.19</v>
      </c>
      <c r="AC18" s="28">
        <v>1075.51</v>
      </c>
      <c r="AD18" s="30">
        <v>1372.5623628691983</v>
      </c>
      <c r="AE18" s="28">
        <v>489.43</v>
      </c>
      <c r="AF18" s="30">
        <v>2582.261603375527</v>
      </c>
      <c r="AG18" s="28">
        <v>974.15</v>
      </c>
    </row>
  </sheetData>
  <mergeCells count="16">
    <mergeCell ref="B1:C1"/>
    <mergeCell ref="D1:E1"/>
    <mergeCell ref="F1:G1"/>
    <mergeCell ref="H1:I1"/>
    <mergeCell ref="J1:K1"/>
    <mergeCell ref="L1:M1"/>
    <mergeCell ref="N1:O1"/>
    <mergeCell ref="AD1:AE1"/>
    <mergeCell ref="AF1:AG1"/>
    <mergeCell ref="P1:Q1"/>
    <mergeCell ref="R1:S1"/>
    <mergeCell ref="T1:U1"/>
    <mergeCell ref="V1:W1"/>
    <mergeCell ref="X1:Y1"/>
    <mergeCell ref="Z1:AA1"/>
    <mergeCell ref="AB1:AC1"/>
  </mergeCells>
  <drawing r:id="rId1"/>
</worksheet>
</file>