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уточная аренда " sheetId="1" r:id="rId5"/>
  </sheets>
  <definedNames/>
  <calcPr/>
</workbook>
</file>

<file path=xl/sharedStrings.xml><?xml version="1.0" encoding="utf-8"?>
<sst xmlns="http://schemas.openxmlformats.org/spreadsheetml/2006/main" count="36" uniqueCount="36">
  <si>
    <t>кв.м.</t>
  </si>
  <si>
    <t>Residence апартаменты 1 спальней и кухней-студией + басейн, суточная</t>
  </si>
  <si>
    <t xml:space="preserve">Описание сценария:												</t>
  </si>
  <si>
    <t>- Заполняемость от 75%</t>
  </si>
  <si>
    <t xml:space="preserve">- Средняя цена посуточной аренды  </t>
  </si>
  <si>
    <t xml:space="preserve">- 10% налог </t>
  </si>
  <si>
    <t>Месяц</t>
  </si>
  <si>
    <t>Дней</t>
  </si>
  <si>
    <t>Заполняемость</t>
  </si>
  <si>
    <t>Цена аренды в сутки, USD</t>
  </si>
  <si>
    <t>Выручка в месяц, USD</t>
  </si>
  <si>
    <t>Налог на выручку (10%), USD</t>
  </si>
  <si>
    <t>Выручка после вычета налога, USD</t>
  </si>
  <si>
    <t>Электричество, USD</t>
  </si>
  <si>
    <t>Обслуживание (коммунальные платежи), USD</t>
  </si>
  <si>
    <t>Амортизация (0,5%) от выручки , USD</t>
  </si>
  <si>
    <t>Выручка в месяц после налогов, эл-ва и прочих затрат, USD</t>
  </si>
  <si>
    <t>Комиссия управляющей компании + Обслуживание, 20% in USD</t>
  </si>
  <si>
    <t>Чистый доход, USD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</si>
  <si>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</si>
  <si>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</si>
  <si>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</si>
  <si>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</si>
  <si>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</si>
  <si>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</si>
  <si>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</si>
  <si>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</si>
  <si>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</si>
  <si>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</si>
  <si>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</si>
  <si>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</si>
  <si>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ИТОГО</t>
  </si>
  <si>
    <t xml:space="preserve">Цена, USD + 1% нотарианльный сбор </t>
  </si>
  <si>
    <t>Цена за квадратный метр, USD</t>
  </si>
  <si>
    <t xml:space="preserve">Доходность в год,% от цены апартаментов </t>
  </si>
  <si>
    <t>Срок окупаемости, лет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</si>
</sst>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14">
    <font>
      <sz val="10.0"/>
      <color rgb="FF000000"/>
      <name val="Arial"/>
      <scheme val="minor"/>
    </font>
    <font>
      <b/>
      <sz val="15.0"/>
      <color rgb="FFFFFFFF"/>
      <name val="Open Sans"/>
    </font>
    <font>
      <sz val="10.0"/>
      <color rgb="FFFFFFFF"/>
      <name val="Open Sans"/>
    </font>
    <font/>
    <font>
      <sz val="12.0"/>
      <color theme="1"/>
      <name val="Arial"/>
    </font>
    <font>
      <b/>
      <color rgb="FF434343"/>
      <name val="Open Sans"/>
    </font>
    <font>
      <color theme="1"/>
      <name val="Arial"/>
    </font>
    <font>
      <color rgb="FF434343"/>
      <name val="Open Sans"/>
    </font>
    <font>
      <b/>
      <color theme="1"/>
      <name val="Open Sans"/>
    </font>
    <font>
      <color theme="1"/>
      <name val="Open Sans"/>
    </font>
    <font>
      <color rgb="FF999999"/>
      <name val="Open Sans"/>
    </font>
    <font>
      <b/>
      <color rgb="FF999999"/>
      <name val="Open Sans"/>
    </font>
    <font>
      <b/>
      <color theme="1"/>
      <name val="Arial"/>
    </font>
    <font>
      <b/>
      <color rgb="FFFFFFFF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53A55D"/>
        <bgColor rgb="FF53A55D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</fills>
  <borders count="22">
    <border/>
    <border>
      <left style="thin">
        <color rgb="FF53A55D"/>
      </left>
      <top style="thin">
        <color rgb="FF53A55D"/>
      </top>
      <bottom style="thin">
        <color rgb="FF53A55D"/>
      </bottom>
    </border>
    <border>
      <top style="thin">
        <color rgb="FF53A55D"/>
      </top>
      <bottom style="thin">
        <color rgb="FF53A55D"/>
      </bottom>
    </border>
    <border>
      <bottom style="thin">
        <color rgb="FF53A55D"/>
      </bottom>
    </border>
    <border>
      <right style="thin">
        <color rgb="FF53A55D"/>
      </right>
      <bottom style="thin">
        <color rgb="FF53A55D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dotted">
        <color rgb="FFB7B7B7"/>
      </top>
      <bottom style="dotted">
        <color rgb="FFB7B7B7"/>
      </bottom>
    </border>
    <border>
      <left style="thin">
        <color rgb="FFFFFFFF"/>
      </left>
      <right style="thin">
        <color rgb="FFFFFFFF"/>
      </right>
      <top style="dotted">
        <color rgb="FFB7B7B7"/>
      </top>
      <bottom style="dotted">
        <color rgb="FFB7B7B7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dotted">
        <color rgb="FF999999"/>
      </right>
      <bottom style="dotted">
        <color rgb="FF999999"/>
      </bottom>
    </border>
    <border>
      <left style="dotted">
        <color rgb="FF999999"/>
      </left>
      <right style="dotted">
        <color rgb="FF999999"/>
      </right>
      <bottom style="dotted">
        <color rgb="FF999999"/>
      </bottom>
    </border>
    <border>
      <right style="dotted">
        <color rgb="FF999999"/>
      </right>
      <top style="dotted">
        <color rgb="FF999999"/>
      </top>
      <bottom style="dotted">
        <color rgb="FF999999"/>
      </bottom>
    </border>
    <border>
      <right style="dotted">
        <color rgb="FF999999"/>
      </right>
      <top style="dotted">
        <color rgb="FF999999"/>
      </top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dotted">
        <color rgb="FF000000"/>
      </left>
      <right style="thin">
        <color rgb="FFFFFFFF"/>
      </right>
      <top style="dotted">
        <color rgb="FFB7B7B7"/>
      </top>
      <bottom style="dotted">
        <color rgb="FFB7B7B7"/>
      </bottom>
    </border>
    <border>
      <left style="thin">
        <color rgb="FFFFFFFF"/>
      </left>
      <top style="dotted">
        <color rgb="FFB7B7B7"/>
      </top>
      <bottom style="dotted">
        <color rgb="FFB7B7B7"/>
      </bottom>
    </border>
    <border>
      <left style="dotted">
        <color rgb="FF9FC5E8"/>
      </left>
      <right style="dotted">
        <color rgb="FF9FC5E8"/>
      </right>
      <top style="dotted">
        <color rgb="FF9FC5E8"/>
      </top>
      <bottom style="dotted">
        <color rgb="FF9FC5E8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vertical="center"/>
    </xf>
    <xf borderId="6" fillId="0" fontId="5" numFmtId="49" xfId="0" applyAlignment="1" applyBorder="1" applyFont="1" applyNumberFormat="1">
      <alignment vertical="bottom"/>
    </xf>
    <xf borderId="7" fillId="0" fontId="5" numFmtId="49" xfId="0" applyAlignment="1" applyBorder="1" applyFont="1" applyNumberFormat="1">
      <alignment vertical="bottom"/>
    </xf>
    <xf borderId="8" fillId="0" fontId="6" numFmtId="0" xfId="0" applyBorder="1" applyFont="1"/>
    <xf borderId="9" fillId="0" fontId="7" numFmtId="49" xfId="0" applyAlignment="1" applyBorder="1" applyFont="1" applyNumberFormat="1">
      <alignment vertical="bottom"/>
    </xf>
    <xf borderId="10" fillId="0" fontId="7" numFmtId="49" xfId="0" applyAlignment="1" applyBorder="1" applyFont="1" applyNumberFormat="1">
      <alignment vertical="bottom"/>
    </xf>
    <xf borderId="6" fillId="0" fontId="7" numFmtId="49" xfId="0" applyAlignment="1" applyBorder="1" applyFont="1" applyNumberFormat="1">
      <alignment vertical="bottom"/>
    </xf>
    <xf borderId="7" fillId="0" fontId="7" numFmtId="49" xfId="0" applyAlignment="1" applyBorder="1" applyFont="1" applyNumberFormat="1">
      <alignment vertical="bottom"/>
    </xf>
    <xf borderId="11" fillId="3" fontId="8" numFmtId="0" xfId="0" applyAlignment="1" applyBorder="1" applyFill="1" applyFont="1">
      <alignment horizontal="center" shrinkToFit="0" vertical="center" wrapText="1"/>
    </xf>
    <xf borderId="11" fillId="3" fontId="8" numFmtId="3" xfId="0" applyAlignment="1" applyBorder="1" applyFont="1" applyNumberFormat="1">
      <alignment horizontal="center" shrinkToFit="0" vertical="center" wrapText="1"/>
    </xf>
    <xf borderId="5" fillId="0" fontId="6" numFmtId="0" xfId="0" applyBorder="1" applyFont="1"/>
    <xf borderId="12" fillId="0" fontId="9" numFmtId="164" xfId="0" applyAlignment="1" applyBorder="1" applyFont="1" applyNumberFormat="1">
      <alignment vertical="center"/>
    </xf>
    <xf borderId="12" fillId="0" fontId="9" numFmtId="3" xfId="0" applyAlignment="1" applyBorder="1" applyFont="1" applyNumberFormat="1">
      <alignment vertical="center"/>
    </xf>
    <xf borderId="12" fillId="0" fontId="10" numFmtId="9" xfId="0" applyAlignment="1" applyBorder="1" applyFont="1" applyNumberFormat="1">
      <alignment vertical="center"/>
    </xf>
    <xf borderId="13" fillId="0" fontId="10" numFmtId="164" xfId="0" applyAlignment="1" applyBorder="1" applyFont="1" applyNumberFormat="1">
      <alignment vertical="center"/>
    </xf>
    <xf borderId="14" fillId="0" fontId="9" numFmtId="164" xfId="0" applyAlignment="1" applyBorder="1" applyFont="1" applyNumberFormat="1">
      <alignment vertical="center"/>
    </xf>
    <xf borderId="14" fillId="0" fontId="9" numFmtId="3" xfId="0" applyAlignment="1" applyBorder="1" applyFont="1" applyNumberFormat="1">
      <alignment vertical="center"/>
    </xf>
    <xf borderId="14" fillId="0" fontId="10" numFmtId="9" xfId="0" applyAlignment="1" applyBorder="1" applyFont="1" applyNumberFormat="1">
      <alignment vertical="center"/>
    </xf>
    <xf borderId="15" fillId="0" fontId="9" numFmtId="164" xfId="0" applyAlignment="1" applyBorder="1" applyFont="1" applyNumberFormat="1">
      <alignment vertical="center"/>
    </xf>
    <xf borderId="15" fillId="0" fontId="9" numFmtId="3" xfId="0" applyAlignment="1" applyBorder="1" applyFont="1" applyNumberFormat="1">
      <alignment vertical="center"/>
    </xf>
    <xf borderId="15" fillId="0" fontId="10" numFmtId="9" xfId="0" applyAlignment="1" applyBorder="1" applyFont="1" applyNumberFormat="1">
      <alignment vertical="center"/>
    </xf>
    <xf borderId="16" fillId="0" fontId="8" numFmtId="164" xfId="0" applyAlignment="1" applyBorder="1" applyFont="1" applyNumberFormat="1">
      <alignment vertical="center"/>
    </xf>
    <xf borderId="16" fillId="0" fontId="8" numFmtId="3" xfId="0" applyAlignment="1" applyBorder="1" applyFont="1" applyNumberFormat="1">
      <alignment vertical="center"/>
    </xf>
    <xf borderId="16" fillId="0" fontId="11" numFmtId="9" xfId="0" applyAlignment="1" applyBorder="1" applyFont="1" applyNumberFormat="1">
      <alignment vertical="center"/>
    </xf>
    <xf borderId="16" fillId="0" fontId="11" numFmtId="164" xfId="0" applyAlignment="1" applyBorder="1" applyFont="1" applyNumberFormat="1">
      <alignment vertical="center"/>
    </xf>
    <xf borderId="5" fillId="0" fontId="12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7" numFmtId="49" xfId="0" applyAlignment="1" applyBorder="1" applyFont="1" applyNumberFormat="1">
      <alignment vertical="bottom"/>
    </xf>
    <xf borderId="20" fillId="0" fontId="7" numFmtId="49" xfId="0" applyAlignment="1" applyBorder="1" applyFont="1" applyNumberFormat="1">
      <alignment vertical="bottom"/>
    </xf>
    <xf borderId="21" fillId="4" fontId="13" numFmtId="164" xfId="0" applyAlignment="1" applyBorder="1" applyFill="1" applyFont="1" applyNumberFormat="1">
      <alignment readingOrder="0" vertical="center"/>
    </xf>
    <xf borderId="21" fillId="4" fontId="13" numFmtId="164" xfId="0" applyAlignment="1" applyBorder="1" applyFont="1" applyNumberFormat="1">
      <alignment vertical="center"/>
    </xf>
    <xf borderId="21" fillId="4" fontId="13" numFmtId="10" xfId="0" applyAlignment="1" applyBorder="1" applyFont="1" applyNumberFormat="1">
      <alignment vertical="center"/>
    </xf>
    <xf borderId="21" fillId="4" fontId="13" numFmtId="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6.13"/>
    <col customWidth="1" min="3" max="3" width="6.75"/>
    <col customWidth="1" min="4" max="4" width="13.0"/>
    <col customWidth="1" min="5" max="5" width="10.25"/>
    <col customWidth="1" min="6" max="6" width="10.75"/>
    <col customWidth="1" min="7" max="7" width="11.0"/>
    <col customWidth="1" min="8" max="8" width="9.5"/>
    <col customWidth="1" min="9" max="9" width="9.75"/>
    <col customWidth="1" min="10" max="10" width="12.25"/>
    <col customWidth="1" min="11" max="11" width="12.38"/>
    <col customWidth="1" min="12" max="12" width="19.75"/>
    <col customWidth="1" min="13" max="13" width="10.63"/>
  </cols>
  <sheetData>
    <row r="1" ht="28.5" customHeight="1">
      <c r="A1" s="1">
        <v>39.0</v>
      </c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</row>
    <row r="2" ht="15.75" customHeight="1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ht="15.75" customHeight="1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</row>
    <row r="4" ht="15.75" customHeight="1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</row>
    <row r="5" ht="15.75" customHeight="1">
      <c r="A5" s="10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</row>
    <row r="6" ht="15.75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</row>
    <row r="7" ht="15.7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9"/>
    </row>
    <row r="8" ht="15.75" customHeight="1">
      <c r="A8" s="14" t="s">
        <v>6</v>
      </c>
      <c r="B8" s="14" t="s">
        <v>7</v>
      </c>
      <c r="C8" s="14" t="s">
        <v>8</v>
      </c>
      <c r="D8" s="14" t="s">
        <v>9</v>
      </c>
      <c r="E8" s="15" t="s">
        <v>10</v>
      </c>
      <c r="F8" s="15" t="s">
        <v>11</v>
      </c>
      <c r="G8" s="15" t="s">
        <v>12</v>
      </c>
      <c r="H8" s="14" t="s">
        <v>13</v>
      </c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18</v>
      </c>
      <c r="N8" s="16"/>
    </row>
    <row r="9" ht="15.75" customHeight="1">
      <c r="A9" s="17" t="s">
        <v>19</v>
      </c>
      <c r="B9" s="18">
        <v>31.0</v>
      </c>
      <c r="C9" s="19">
        <v>0.8</v>
      </c>
      <c r="D9" s="17">
        <v>100.0</v>
      </c>
      <c r="E9" s="17">
        <f t="shared" ref="E9:E20" si="1">(D9*B9)*C9</f>
        <v>2480</v>
      </c>
      <c r="F9" s="20">
        <f t="shared" ref="F9:F21" si="2">E9*0.1</f>
        <v>248</v>
      </c>
      <c r="G9" s="17">
        <f t="shared" ref="G9:G21" si="3">E9-F9</f>
        <v>2232</v>
      </c>
      <c r="H9" s="20">
        <v>80.0</v>
      </c>
      <c r="I9" s="20">
        <v>100.0</v>
      </c>
      <c r="J9" s="20">
        <f t="shared" ref="J9:J20" si="4">0.005*E9</f>
        <v>12.4</v>
      </c>
      <c r="K9" s="17">
        <f t="shared" ref="K9:K20" si="5">G9-H9-I9-J9</f>
        <v>2039.6</v>
      </c>
      <c r="L9" s="20">
        <f t="shared" ref="L9:L20" si="6">G9*0.2</f>
        <v>446.4</v>
      </c>
      <c r="M9" s="17">
        <f t="shared" ref="M9:M20" si="7">K9-L9</f>
        <v>1593.2</v>
      </c>
      <c r="N9" s="16"/>
    </row>
    <row r="10" ht="15.75" customHeight="1">
      <c r="A10" s="21" t="s">
        <v>20</v>
      </c>
      <c r="B10" s="22">
        <v>28.0</v>
      </c>
      <c r="C10" s="19">
        <v>0.8</v>
      </c>
      <c r="D10" s="17">
        <v>90.0</v>
      </c>
      <c r="E10" s="21">
        <f t="shared" si="1"/>
        <v>2016</v>
      </c>
      <c r="F10" s="20">
        <f t="shared" si="2"/>
        <v>201.6</v>
      </c>
      <c r="G10" s="21">
        <f t="shared" si="3"/>
        <v>1814.4</v>
      </c>
      <c r="H10" s="20">
        <v>80.0</v>
      </c>
      <c r="I10" s="20">
        <v>100.0</v>
      </c>
      <c r="J10" s="20">
        <f t="shared" si="4"/>
        <v>10.08</v>
      </c>
      <c r="K10" s="21">
        <f t="shared" si="5"/>
        <v>1624.32</v>
      </c>
      <c r="L10" s="20">
        <f t="shared" si="6"/>
        <v>362.88</v>
      </c>
      <c r="M10" s="17">
        <f t="shared" si="7"/>
        <v>1261.44</v>
      </c>
      <c r="N10" s="16"/>
    </row>
    <row r="11" ht="15.75" customHeight="1">
      <c r="A11" s="21" t="s">
        <v>21</v>
      </c>
      <c r="B11" s="22">
        <v>31.0</v>
      </c>
      <c r="C11" s="23">
        <v>0.75</v>
      </c>
      <c r="D11" s="17">
        <v>90.0</v>
      </c>
      <c r="E11" s="21">
        <f t="shared" si="1"/>
        <v>2092.5</v>
      </c>
      <c r="F11" s="20">
        <f t="shared" si="2"/>
        <v>209.25</v>
      </c>
      <c r="G11" s="21">
        <f t="shared" si="3"/>
        <v>1883.25</v>
      </c>
      <c r="H11" s="20">
        <v>80.0</v>
      </c>
      <c r="I11" s="20">
        <v>100.0</v>
      </c>
      <c r="J11" s="20">
        <f t="shared" si="4"/>
        <v>10.4625</v>
      </c>
      <c r="K11" s="21">
        <f t="shared" si="5"/>
        <v>1692.7875</v>
      </c>
      <c r="L11" s="20">
        <f t="shared" si="6"/>
        <v>376.65</v>
      </c>
      <c r="M11" s="17">
        <f t="shared" si="7"/>
        <v>1316.1375</v>
      </c>
      <c r="N11" s="16"/>
    </row>
    <row r="12" ht="15.75" customHeight="1">
      <c r="A12" s="21" t="s">
        <v>22</v>
      </c>
      <c r="B12" s="22">
        <v>30.0</v>
      </c>
      <c r="C12" s="23">
        <v>0.8</v>
      </c>
      <c r="D12" s="17">
        <v>90.0</v>
      </c>
      <c r="E12" s="21">
        <f t="shared" si="1"/>
        <v>2160</v>
      </c>
      <c r="F12" s="20">
        <f t="shared" si="2"/>
        <v>216</v>
      </c>
      <c r="G12" s="21">
        <f t="shared" si="3"/>
        <v>1944</v>
      </c>
      <c r="H12" s="20">
        <v>80.0</v>
      </c>
      <c r="I12" s="20">
        <v>100.0</v>
      </c>
      <c r="J12" s="20">
        <f t="shared" si="4"/>
        <v>10.8</v>
      </c>
      <c r="K12" s="21">
        <f t="shared" si="5"/>
        <v>1753.2</v>
      </c>
      <c r="L12" s="20">
        <f t="shared" si="6"/>
        <v>388.8</v>
      </c>
      <c r="M12" s="17">
        <f t="shared" si="7"/>
        <v>1364.4</v>
      </c>
      <c r="N12" s="16"/>
    </row>
    <row r="13" ht="15.75" customHeight="1">
      <c r="A13" s="21" t="s">
        <v>23</v>
      </c>
      <c r="B13" s="22">
        <v>31.0</v>
      </c>
      <c r="C13" s="23">
        <v>0.8</v>
      </c>
      <c r="D13" s="17">
        <v>90.0</v>
      </c>
      <c r="E13" s="21">
        <f t="shared" si="1"/>
        <v>2232</v>
      </c>
      <c r="F13" s="20">
        <f t="shared" si="2"/>
        <v>223.2</v>
      </c>
      <c r="G13" s="21">
        <f t="shared" si="3"/>
        <v>2008.8</v>
      </c>
      <c r="H13" s="20">
        <v>80.0</v>
      </c>
      <c r="I13" s="20">
        <v>100.0</v>
      </c>
      <c r="J13" s="20">
        <f t="shared" si="4"/>
        <v>11.16</v>
      </c>
      <c r="K13" s="21">
        <f t="shared" si="5"/>
        <v>1817.64</v>
      </c>
      <c r="L13" s="20">
        <f t="shared" si="6"/>
        <v>401.76</v>
      </c>
      <c r="M13" s="17">
        <f t="shared" si="7"/>
        <v>1415.88</v>
      </c>
      <c r="N13" s="16"/>
    </row>
    <row r="14" ht="15.75" customHeight="1">
      <c r="A14" s="21" t="s">
        <v>24</v>
      </c>
      <c r="B14" s="22">
        <v>30.0</v>
      </c>
      <c r="C14" s="23">
        <v>0.75</v>
      </c>
      <c r="D14" s="17">
        <v>90.0</v>
      </c>
      <c r="E14" s="21">
        <f t="shared" si="1"/>
        <v>2025</v>
      </c>
      <c r="F14" s="20">
        <f t="shared" si="2"/>
        <v>202.5</v>
      </c>
      <c r="G14" s="21">
        <f t="shared" si="3"/>
        <v>1822.5</v>
      </c>
      <c r="H14" s="20">
        <v>80.0</v>
      </c>
      <c r="I14" s="20">
        <v>100.0</v>
      </c>
      <c r="J14" s="20">
        <f t="shared" si="4"/>
        <v>10.125</v>
      </c>
      <c r="K14" s="21">
        <f t="shared" si="5"/>
        <v>1632.375</v>
      </c>
      <c r="L14" s="20">
        <f t="shared" si="6"/>
        <v>364.5</v>
      </c>
      <c r="M14" s="17">
        <f t="shared" si="7"/>
        <v>1267.875</v>
      </c>
      <c r="N14" s="16"/>
    </row>
    <row r="15" ht="15.75" customHeight="1">
      <c r="A15" s="21" t="s">
        <v>25</v>
      </c>
      <c r="B15" s="22">
        <v>31.0</v>
      </c>
      <c r="C15" s="23">
        <v>0.75</v>
      </c>
      <c r="D15" s="17">
        <v>100.0</v>
      </c>
      <c r="E15" s="21">
        <f t="shared" si="1"/>
        <v>2325</v>
      </c>
      <c r="F15" s="20">
        <f t="shared" si="2"/>
        <v>232.5</v>
      </c>
      <c r="G15" s="21">
        <f t="shared" si="3"/>
        <v>2092.5</v>
      </c>
      <c r="H15" s="20">
        <v>80.0</v>
      </c>
      <c r="I15" s="20">
        <v>100.0</v>
      </c>
      <c r="J15" s="20">
        <f t="shared" si="4"/>
        <v>11.625</v>
      </c>
      <c r="K15" s="21">
        <f t="shared" si="5"/>
        <v>1900.875</v>
      </c>
      <c r="L15" s="20">
        <f t="shared" si="6"/>
        <v>418.5</v>
      </c>
      <c r="M15" s="17">
        <f t="shared" si="7"/>
        <v>1482.375</v>
      </c>
      <c r="N15" s="16"/>
    </row>
    <row r="16" ht="15.75" customHeight="1">
      <c r="A16" s="21" t="s">
        <v>26</v>
      </c>
      <c r="B16" s="22">
        <v>31.0</v>
      </c>
      <c r="C16" s="23">
        <v>0.8</v>
      </c>
      <c r="D16" s="17">
        <v>100.0</v>
      </c>
      <c r="E16" s="21">
        <f t="shared" si="1"/>
        <v>2480</v>
      </c>
      <c r="F16" s="20">
        <f t="shared" si="2"/>
        <v>248</v>
      </c>
      <c r="G16" s="21">
        <f t="shared" si="3"/>
        <v>2232</v>
      </c>
      <c r="H16" s="20">
        <v>80.0</v>
      </c>
      <c r="I16" s="20">
        <v>100.0</v>
      </c>
      <c r="J16" s="20">
        <f t="shared" si="4"/>
        <v>12.4</v>
      </c>
      <c r="K16" s="21">
        <f t="shared" si="5"/>
        <v>2039.6</v>
      </c>
      <c r="L16" s="20">
        <f t="shared" si="6"/>
        <v>446.4</v>
      </c>
      <c r="M16" s="17">
        <f t="shared" si="7"/>
        <v>1593.2</v>
      </c>
      <c r="N16" s="16"/>
    </row>
    <row r="17" ht="15.75" customHeight="1">
      <c r="A17" s="21" t="s">
        <v>27</v>
      </c>
      <c r="B17" s="22">
        <v>30.0</v>
      </c>
      <c r="C17" s="23">
        <v>0.8</v>
      </c>
      <c r="D17" s="17">
        <v>90.0</v>
      </c>
      <c r="E17" s="21">
        <f t="shared" si="1"/>
        <v>2160</v>
      </c>
      <c r="F17" s="20">
        <f t="shared" si="2"/>
        <v>216</v>
      </c>
      <c r="G17" s="21">
        <f t="shared" si="3"/>
        <v>1944</v>
      </c>
      <c r="H17" s="20">
        <v>80.0</v>
      </c>
      <c r="I17" s="20">
        <v>100.0</v>
      </c>
      <c r="J17" s="20">
        <f t="shared" si="4"/>
        <v>10.8</v>
      </c>
      <c r="K17" s="21">
        <f t="shared" si="5"/>
        <v>1753.2</v>
      </c>
      <c r="L17" s="20">
        <f t="shared" si="6"/>
        <v>388.8</v>
      </c>
      <c r="M17" s="17">
        <f t="shared" si="7"/>
        <v>1364.4</v>
      </c>
      <c r="N17" s="16"/>
    </row>
    <row r="18" ht="15.75" customHeight="1">
      <c r="A18" s="21" t="s">
        <v>28</v>
      </c>
      <c r="B18" s="22">
        <v>31.0</v>
      </c>
      <c r="C18" s="23">
        <v>0.75</v>
      </c>
      <c r="D18" s="17">
        <v>90.0</v>
      </c>
      <c r="E18" s="21">
        <f t="shared" si="1"/>
        <v>2092.5</v>
      </c>
      <c r="F18" s="20">
        <f t="shared" si="2"/>
        <v>209.25</v>
      </c>
      <c r="G18" s="21">
        <f t="shared" si="3"/>
        <v>1883.25</v>
      </c>
      <c r="H18" s="20">
        <v>80.0</v>
      </c>
      <c r="I18" s="20">
        <v>100.0</v>
      </c>
      <c r="J18" s="20">
        <f t="shared" si="4"/>
        <v>10.4625</v>
      </c>
      <c r="K18" s="21">
        <f t="shared" si="5"/>
        <v>1692.7875</v>
      </c>
      <c r="L18" s="20">
        <f t="shared" si="6"/>
        <v>376.65</v>
      </c>
      <c r="M18" s="17">
        <f t="shared" si="7"/>
        <v>1316.1375</v>
      </c>
      <c r="N18" s="16"/>
    </row>
    <row r="19" ht="15.75" customHeight="1">
      <c r="A19" s="21" t="s">
        <v>29</v>
      </c>
      <c r="B19" s="22">
        <v>30.0</v>
      </c>
      <c r="C19" s="23">
        <v>0.8</v>
      </c>
      <c r="D19" s="17">
        <v>90.0</v>
      </c>
      <c r="E19" s="21">
        <f t="shared" si="1"/>
        <v>2160</v>
      </c>
      <c r="F19" s="20">
        <f t="shared" si="2"/>
        <v>216</v>
      </c>
      <c r="G19" s="21">
        <f t="shared" si="3"/>
        <v>1944</v>
      </c>
      <c r="H19" s="20">
        <v>80.0</v>
      </c>
      <c r="I19" s="20">
        <v>100.0</v>
      </c>
      <c r="J19" s="20">
        <f t="shared" si="4"/>
        <v>10.8</v>
      </c>
      <c r="K19" s="21">
        <f t="shared" si="5"/>
        <v>1753.2</v>
      </c>
      <c r="L19" s="20">
        <f t="shared" si="6"/>
        <v>388.8</v>
      </c>
      <c r="M19" s="17">
        <f t="shared" si="7"/>
        <v>1364.4</v>
      </c>
      <c r="N19" s="16"/>
    </row>
    <row r="20" ht="15.75" customHeight="1">
      <c r="A20" s="24" t="s">
        <v>30</v>
      </c>
      <c r="B20" s="25">
        <v>31.0</v>
      </c>
      <c r="C20" s="26">
        <v>0.8</v>
      </c>
      <c r="D20" s="17">
        <v>100.0</v>
      </c>
      <c r="E20" s="24">
        <f t="shared" si="1"/>
        <v>2480</v>
      </c>
      <c r="F20" s="20">
        <f t="shared" si="2"/>
        <v>248</v>
      </c>
      <c r="G20" s="24">
        <f t="shared" si="3"/>
        <v>2232</v>
      </c>
      <c r="H20" s="20">
        <v>80.0</v>
      </c>
      <c r="I20" s="20">
        <v>100.0</v>
      </c>
      <c r="J20" s="20">
        <f t="shared" si="4"/>
        <v>12.4</v>
      </c>
      <c r="K20" s="24">
        <f t="shared" si="5"/>
        <v>2039.6</v>
      </c>
      <c r="L20" s="20">
        <f t="shared" si="6"/>
        <v>446.4</v>
      </c>
      <c r="M20" s="17">
        <f t="shared" si="7"/>
        <v>1593.2</v>
      </c>
      <c r="N20" s="16"/>
    </row>
    <row r="21" ht="15.75" customHeight="1">
      <c r="A21" s="27" t="s">
        <v>31</v>
      </c>
      <c r="B21" s="28"/>
      <c r="C21" s="29">
        <f t="shared" ref="C21:D21" si="8">AVERAGE(C9:C20)</f>
        <v>0.7833333333</v>
      </c>
      <c r="D21" s="27">
        <f t="shared" si="8"/>
        <v>93.33333333</v>
      </c>
      <c r="E21" s="27">
        <f>SUM(E9:E20)</f>
        <v>26703</v>
      </c>
      <c r="F21" s="30">
        <f t="shared" si="2"/>
        <v>2670.3</v>
      </c>
      <c r="G21" s="27">
        <f t="shared" si="3"/>
        <v>24032.7</v>
      </c>
      <c r="H21" s="30">
        <f t="shared" ref="H21:J21" si="9">SUM(H8:H20)</f>
        <v>960</v>
      </c>
      <c r="I21" s="30">
        <f t="shared" si="9"/>
        <v>1200</v>
      </c>
      <c r="J21" s="30">
        <f t="shared" si="9"/>
        <v>133.515</v>
      </c>
      <c r="K21" s="27">
        <f>sum(K9:K20)</f>
        <v>21739.185</v>
      </c>
      <c r="L21" s="30">
        <f t="shared" ref="L21:M21" si="10">SUM(L9:L20)</f>
        <v>4806.54</v>
      </c>
      <c r="M21" s="27">
        <f t="shared" si="10"/>
        <v>16932.645</v>
      </c>
      <c r="N21" s="31"/>
    </row>
    <row r="22" ht="15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9"/>
    </row>
    <row r="23" ht="15.75" customHeight="1">
      <c r="A23" s="33"/>
      <c r="B23" s="33"/>
      <c r="C23" s="33"/>
      <c r="D23" s="33"/>
      <c r="E23" s="33"/>
      <c r="F23" s="9"/>
      <c r="G23" s="9"/>
      <c r="H23" s="9"/>
      <c r="I23" s="9"/>
      <c r="J23" s="9"/>
      <c r="K23" s="9"/>
      <c r="L23" s="9"/>
    </row>
    <row r="24" ht="15.75" customHeight="1">
      <c r="A24" s="34" t="s">
        <v>32</v>
      </c>
      <c r="B24" s="11"/>
      <c r="C24" s="11"/>
      <c r="D24" s="35"/>
      <c r="E24" s="36">
        <v>140000.0</v>
      </c>
      <c r="F24" s="16"/>
      <c r="G24" s="9"/>
      <c r="H24" s="9"/>
      <c r="I24" s="9"/>
      <c r="J24" s="9"/>
      <c r="K24" s="9"/>
      <c r="L24" s="9"/>
    </row>
    <row r="25" ht="15.75" customHeight="1">
      <c r="A25" s="34" t="s">
        <v>33</v>
      </c>
      <c r="B25" s="11"/>
      <c r="C25" s="11"/>
      <c r="D25" s="35"/>
      <c r="E25" s="37">
        <f>E24/$A$1</f>
        <v>3589.74359</v>
      </c>
      <c r="F25" s="16"/>
      <c r="G25" s="9"/>
      <c r="H25" s="9"/>
      <c r="I25" s="9"/>
      <c r="J25" s="9"/>
      <c r="K25" s="9"/>
      <c r="L25" s="9"/>
    </row>
    <row r="26" ht="15.75" customHeight="1">
      <c r="A26" s="34" t="s">
        <v>34</v>
      </c>
      <c r="B26" s="11"/>
      <c r="C26" s="11"/>
      <c r="D26" s="35"/>
      <c r="E26" s="38">
        <f>M21/E24</f>
        <v>0.1209474643</v>
      </c>
      <c r="F26" s="16"/>
      <c r="G26" s="9"/>
      <c r="H26" s="9"/>
      <c r="I26" s="9"/>
      <c r="J26" s="9"/>
      <c r="K26" s="9"/>
      <c r="L26" s="9"/>
    </row>
    <row r="27" ht="15.75" customHeight="1">
      <c r="A27" s="34" t="s">
        <v>35</v>
      </c>
      <c r="B27" s="11"/>
      <c r="C27" s="11"/>
      <c r="D27" s="35"/>
      <c r="E27" s="39">
        <f>E24/M21</f>
        <v>8.268052629</v>
      </c>
      <c r="F27" s="16"/>
      <c r="G27" s="9"/>
      <c r="H27" s="9"/>
      <c r="I27" s="9"/>
      <c r="J27" s="9"/>
      <c r="K27" s="9"/>
      <c r="L27" s="9"/>
    </row>
    <row r="28" ht="15.75" customHeight="1">
      <c r="A28" s="32"/>
      <c r="B28" s="32"/>
      <c r="C28" s="32"/>
      <c r="D28" s="32"/>
      <c r="E28" s="32"/>
      <c r="F28" s="9"/>
      <c r="G28" s="9"/>
      <c r="H28" s="9"/>
      <c r="I28" s="9"/>
      <c r="J28" s="9"/>
      <c r="K28" s="9"/>
      <c r="L28" s="9"/>
      <c r="M28" s="9"/>
      <c r="N28" s="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M1"/>
  </mergeCells>
  <drawing r:id="rId1"/>
</worksheet>
</file>